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Employment\2025\"/>
    </mc:Choice>
  </mc:AlternateContent>
  <xr:revisionPtr revIDLastSave="0" documentId="8_{5BE4B6E3-84F7-4D50-A004-E8A6BDF84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03b" sheetId="1" r:id="rId1"/>
    <sheet name="Sheet1" sheetId="2" r:id="rId2"/>
  </sheets>
  <externalReferences>
    <externalReference r:id="rId3"/>
  </externalReferences>
  <definedNames>
    <definedName name="Recover">[1]Macro1!$A$71</definedName>
    <definedName name="TableName">"Dummy"</definedName>
    <definedName name="Z_2C045F60_6AB2_44F0_B91E_AB5C1A883BD2_.wvu.Cols" localSheetId="0" hidden="1">'10.03b'!#REF!</definedName>
    <definedName name="Z_2C045F60_6AB2_44F0_B91E_AB5C1A883BD2_.wvu.PrintArea" localSheetId="0" hidden="1">'10.03b'!$A$1:$J$58</definedName>
    <definedName name="Z_F1F7BD3E_FC2C_462F_A022_5270024FE9F6_.wvu.Cols" localSheetId="0" hidden="1">'10.03b'!#REF!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C63" i="2" l="1"/>
  <c r="C55" i="2"/>
  <c r="C51" i="2"/>
  <c r="C47" i="2"/>
  <c r="C43" i="2"/>
  <c r="C39" i="2"/>
  <c r="C35" i="2"/>
  <c r="C31" i="2"/>
  <c r="C26" i="2"/>
  <c r="C22" i="2"/>
  <c r="C62" i="2" l="1"/>
  <c r="C61" i="2"/>
  <c r="C58" i="2"/>
  <c r="C57" i="2"/>
  <c r="C54" i="2"/>
  <c r="C53" i="2"/>
  <c r="C50" i="2"/>
  <c r="C49" i="2"/>
  <c r="C46" i="2"/>
  <c r="C45" i="2"/>
  <c r="C42" i="2"/>
  <c r="C41" i="2"/>
  <c r="C38" i="2"/>
  <c r="C37" i="2"/>
  <c r="C34" i="2"/>
  <c r="C33" i="2"/>
  <c r="C30" i="2"/>
  <c r="C28" i="2"/>
  <c r="C25" i="2"/>
  <c r="C24" i="2"/>
  <c r="C21" i="2"/>
  <c r="C20" i="2"/>
  <c r="N54" i="1" l="1"/>
  <c r="N46" i="1"/>
  <c r="N42" i="1"/>
  <c r="N38" i="1"/>
  <c r="N34" i="1"/>
  <c r="N30" i="1"/>
  <c r="N26" i="1"/>
  <c r="N22" i="1"/>
  <c r="N21" i="1"/>
  <c r="N20" i="1"/>
  <c r="N17" i="1"/>
  <c r="N13" i="1"/>
  <c r="D52" i="1" l="1"/>
  <c r="D44" i="1"/>
  <c r="D40" i="1"/>
  <c r="D36" i="1"/>
  <c r="D32" i="1"/>
  <c r="D28" i="1"/>
  <c r="D24" i="1"/>
  <c r="D22" i="1"/>
  <c r="D21" i="1"/>
  <c r="D12" i="1" s="1"/>
  <c r="D15" i="1"/>
  <c r="D13" i="1"/>
  <c r="D20" i="1" l="1"/>
  <c r="D11" i="1" s="1"/>
</calcChain>
</file>

<file path=xl/sharedStrings.xml><?xml version="1.0" encoding="utf-8"?>
<sst xmlns="http://schemas.openxmlformats.org/spreadsheetml/2006/main" count="99" uniqueCount="38">
  <si>
    <t>OCCUPATION</t>
  </si>
  <si>
    <t>All Occupations</t>
  </si>
  <si>
    <t xml:space="preserve">    Caymanian</t>
  </si>
  <si>
    <t xml:space="preserve">    Non-Caymanian</t>
  </si>
  <si>
    <t>Senior Officials and Managers</t>
  </si>
  <si>
    <t>Professionals, Technicians</t>
  </si>
  <si>
    <t>and Associate Professionals</t>
  </si>
  <si>
    <t>Clerical &amp; Executive</t>
  </si>
  <si>
    <t>Service, Shop &amp; Sales</t>
  </si>
  <si>
    <t>Skilled Agricultural &amp; Fishery</t>
  </si>
  <si>
    <t>Craft &amp; Skilled Manual</t>
  </si>
  <si>
    <t>Plant &amp; Machine Operators</t>
  </si>
  <si>
    <t>Labourers &amp; Unskilled</t>
  </si>
  <si>
    <t>Armed forces</t>
  </si>
  <si>
    <t>Not Stated</t>
  </si>
  <si>
    <t>…</t>
  </si>
  <si>
    <t>Occupation</t>
  </si>
  <si>
    <t>Total</t>
  </si>
  <si>
    <t>#</t>
  </si>
  <si>
    <t>%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</si>
  <si>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</si>
  <si>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</si>
  <si>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</si>
  <si>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</si>
  <si>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</si>
  <si>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</si>
  <si>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</si>
  <si>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</si>
  <si>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</si>
  <si>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Armed forces occupations</t>
  </si>
  <si>
    <t>Source: Economics and Statistics Office (ESO)</t>
  </si>
  <si>
    <t>Caymanian</t>
  </si>
  <si>
    <t>PR-WRW</t>
  </si>
  <si>
    <t>Non Caymanian</t>
  </si>
  <si>
    <t xml:space="preserve">     Caymanian</t>
  </si>
  <si>
    <t xml:space="preserve">     Non-Caymanian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</si>
  <si>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Labour Force Surveys 2015-2025, Census 2021, Economics and Statistics Office (ESO)</t>
    </r>
  </si>
  <si>
    <t>Employment by Occupation and Status, 2015 - 2023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</si>
</sst>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\-\ #\ \-"/>
    <numFmt numFmtId="167" formatCode="_(* #,##0.0_);_(* \(#,##0.0\);_(* &quot;-&quot;??_);_(@_)"/>
    <numFmt numFmtId="168" formatCode="###0"/>
  </numFmts>
  <fonts count="13" x14ac:knownFonts="1">
    <font>
      <sz val="10"/>
      <name val="Arial"/>
    </font>
    <font>
      <b/>
      <sz val="11"/>
      <name val="Book Antiqua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b/>
      <sz val="11"/>
      <color indexed="8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164" fontId="4" fillId="0" borderId="0" xfId="1" applyNumberFormat="1" applyFont="1" applyFill="1"/>
    <xf numFmtId="0" fontId="5" fillId="0" borderId="0" xfId="0" applyFont="1" applyAlignment="1">
      <alignment horizontal="left"/>
    </xf>
    <xf numFmtId="164" fontId="5" fillId="0" borderId="0" xfId="1" applyNumberFormat="1" applyFont="1" applyFill="1"/>
    <xf numFmtId="164" fontId="3" fillId="0" borderId="0" xfId="1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/>
    <xf numFmtId="164" fontId="5" fillId="0" borderId="0" xfId="1" applyNumberFormat="1" applyFont="1" applyFill="1" applyBorder="1"/>
    <xf numFmtId="164" fontId="5" fillId="0" borderId="0" xfId="0" applyNumberFormat="1" applyFont="1"/>
    <xf numFmtId="164" fontId="3" fillId="0" borderId="0" xfId="1" applyNumberFormat="1" applyFill="1"/>
    <xf numFmtId="164" fontId="4" fillId="0" borderId="0" xfId="1" applyNumberFormat="1" applyFont="1" applyFill="1" applyBorder="1"/>
    <xf numFmtId="164" fontId="3" fillId="0" borderId="0" xfId="2" applyNumberFormat="1"/>
    <xf numFmtId="0" fontId="5" fillId="0" borderId="0" xfId="0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/>
    <xf numFmtId="0" fontId="3" fillId="0" borderId="2" xfId="0" applyFont="1" applyBorder="1"/>
    <xf numFmtId="0" fontId="7" fillId="0" borderId="0" xfId="0" applyFont="1" applyAlignment="1">
      <alignment horizontal="center"/>
    </xf>
    <xf numFmtId="164" fontId="8" fillId="0" borderId="0" xfId="1" applyNumberFormat="1" applyFont="1" applyFill="1" applyAlignment="1">
      <alignment horizontal="right"/>
    </xf>
    <xf numFmtId="164" fontId="8" fillId="0" borderId="0" xfId="1" applyNumberFormat="1" applyFont="1" applyFill="1" applyBorder="1"/>
    <xf numFmtId="164" fontId="8" fillId="0" borderId="0" xfId="1" applyNumberFormat="1" applyFont="1" applyFill="1"/>
    <xf numFmtId="165" fontId="8" fillId="0" borderId="0" xfId="0" applyNumberFormat="1" applyFont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2" applyNumberFormat="1" applyFont="1"/>
    <xf numFmtId="0" fontId="0" fillId="0" borderId="2" xfId="0" applyBorder="1"/>
    <xf numFmtId="0" fontId="3" fillId="0" borderId="0" xfId="2"/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8" xfId="0" applyFont="1" applyFill="1" applyBorder="1"/>
    <xf numFmtId="164" fontId="9" fillId="2" borderId="9" xfId="1" applyNumberFormat="1" applyFont="1" applyFill="1" applyBorder="1"/>
    <xf numFmtId="167" fontId="9" fillId="2" borderId="8" xfId="1" applyNumberFormat="1" applyFont="1" applyFill="1" applyBorder="1"/>
    <xf numFmtId="0" fontId="0" fillId="2" borderId="8" xfId="0" applyFill="1" applyBorder="1"/>
    <xf numFmtId="164" fontId="0" fillId="2" borderId="9" xfId="1" applyNumberFormat="1" applyFont="1" applyFill="1" applyBorder="1"/>
    <xf numFmtId="167" fontId="0" fillId="2" borderId="8" xfId="1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0" xfId="2" applyFill="1"/>
    <xf numFmtId="164" fontId="4" fillId="2" borderId="0" xfId="1" applyNumberFormat="1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10" fillId="2" borderId="0" xfId="2" applyFont="1" applyFill="1" applyAlignment="1">
      <alignment horizontal="left" indent="1"/>
    </xf>
    <xf numFmtId="164" fontId="3" fillId="2" borderId="0" xfId="1" applyNumberFormat="1" applyFont="1" applyFill="1" applyBorder="1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/>
    </xf>
    <xf numFmtId="0" fontId="11" fillId="0" borderId="0" xfId="2" applyFont="1"/>
    <xf numFmtId="0" fontId="10" fillId="2" borderId="0" xfId="0" applyFont="1" applyFill="1"/>
    <xf numFmtId="164" fontId="3" fillId="2" borderId="9" xfId="1" applyNumberFormat="1" applyFont="1" applyFill="1" applyBorder="1" applyAlignment="1">
      <alignment horizontal="right"/>
    </xf>
    <xf numFmtId="167" fontId="3" fillId="2" borderId="8" xfId="1" applyNumberFormat="1" applyFont="1" applyFill="1" applyBorder="1"/>
    <xf numFmtId="164" fontId="6" fillId="0" borderId="0" xfId="1" applyNumberFormat="1" applyFont="1" applyFill="1"/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/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168" fontId="12" fillId="0" borderId="0" xfId="0" applyNumberFormat="1" applyFont="1" applyBorder="1" applyAlignment="1">
      <alignment horizontal="right" vertical="top"/>
    </xf>
    <xf numFmtId="168" fontId="0" fillId="0" borderId="0" xfId="0" applyNumberFormat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3" xfId="5" xr:uid="{00000000-0005-0000-0000-000003000000}"/>
    <cellStyle name="Comma 3" xfId="6" xr:uid="{00000000-0005-0000-0000-000004000000}"/>
    <cellStyle name="Comma 3 2" xfId="7" xr:uid="{00000000-0005-0000-0000-000005000000}"/>
    <cellStyle name="Comma 4" xfId="8" xr:uid="{00000000-0005-0000-0000-000006000000}"/>
    <cellStyle name="Comma 5" xfId="9" xr:uid="{00000000-0005-0000-0000-000007000000}"/>
    <cellStyle name="Normal" xfId="0" builtinId="0"/>
    <cellStyle name="Normal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352425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so.ky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Z59"/>
  <sheetViews>
    <sheetView tabSelected="1" topLeftCell="A10" zoomScaleNormal="100" zoomScaleSheetLayoutView="90" workbookViewId="0">
      <selection activeCell="T3" sqref="T3"/>
    </sheetView>
  </sheetViews>
  <sheetFormatPr defaultColWidth="9.140625" defaultRowHeight="12.75" x14ac:dyDescent="0.2"/>
  <cols>
    <col min="2" max="2" width="10.140625" customWidth="1"/>
    <col min="3" max="3" width="30.140625" customWidth="1"/>
    <col min="4" max="4" width="11.28515625" hidden="1" customWidth="1"/>
    <col min="5" max="5" width="12.5703125" hidden="1" customWidth="1"/>
    <col min="6" max="7" width="14.42578125" hidden="1" customWidth="1"/>
    <col min="8" max="8" width="11.85546875" hidden="1" customWidth="1"/>
    <col min="9" max="10" width="11.85546875" customWidth="1"/>
    <col min="14" max="17" width="9.140625" style="2"/>
    <col min="21" max="25" width="9.140625" style="69"/>
  </cols>
  <sheetData>
    <row r="4" spans="2:26" ht="15" x14ac:dyDescent="0.25">
      <c r="D4" s="1"/>
      <c r="E4" s="1"/>
      <c r="F4" s="1"/>
    </row>
    <row r="7" spans="2:26" ht="15.75" customHeight="1" x14ac:dyDescent="0.25">
      <c r="B7" s="3"/>
      <c r="C7" s="62" t="s">
        <v>37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26" ht="15.75" x14ac:dyDescent="0.25">
      <c r="B8" s="3"/>
      <c r="C8" s="4"/>
      <c r="D8" s="4"/>
    </row>
    <row r="9" spans="2:26" ht="39" customHeight="1" x14ac:dyDescent="0.2">
      <c r="B9" s="5"/>
      <c r="C9" s="6" t="s">
        <v>0</v>
      </c>
      <c r="D9" s="7">
        <v>2010</v>
      </c>
      <c r="E9" s="7">
        <v>2011</v>
      </c>
      <c r="F9" s="7">
        <v>2012</v>
      </c>
      <c r="G9" s="7">
        <v>2013</v>
      </c>
      <c r="H9" s="7">
        <v>2014</v>
      </c>
      <c r="I9" s="7">
        <v>2015</v>
      </c>
      <c r="J9" s="7">
        <v>2016</v>
      </c>
      <c r="K9" s="7">
        <v>2017</v>
      </c>
      <c r="L9" s="7">
        <v>2018</v>
      </c>
      <c r="M9" s="7">
        <v>2019</v>
      </c>
      <c r="N9" s="7">
        <v>2020</v>
      </c>
      <c r="O9" s="7">
        <v>2021</v>
      </c>
      <c r="P9" s="7">
        <v>2022</v>
      </c>
      <c r="Q9" s="7">
        <v>2023</v>
      </c>
      <c r="R9" s="7">
        <v>2024</v>
      </c>
      <c r="S9" s="7">
        <v>2025</v>
      </c>
      <c r="U9" s="70"/>
      <c r="V9" s="70"/>
      <c r="W9" s="70"/>
      <c r="X9" s="70"/>
    </row>
    <row r="10" spans="2:26" x14ac:dyDescent="0.2">
      <c r="B10" s="5"/>
      <c r="C10" s="5"/>
      <c r="N10" s="8"/>
      <c r="O10" s="8"/>
      <c r="P10" s="8"/>
      <c r="Q10" s="8"/>
      <c r="U10" s="70"/>
      <c r="V10" s="70"/>
      <c r="W10" s="70"/>
      <c r="Z10" s="69"/>
    </row>
    <row r="11" spans="2:26" x14ac:dyDescent="0.2">
      <c r="B11" s="5"/>
      <c r="C11" s="9" t="s">
        <v>1</v>
      </c>
      <c r="D11" s="10">
        <f t="shared" ref="D11:D13" si="0">D15+D20+D24+D28+D32+D36+D40+D44+D52</f>
        <v>34214</v>
      </c>
      <c r="E11" s="10">
        <v>35266.934696431854</v>
      </c>
      <c r="F11" s="10">
        <v>36401</v>
      </c>
      <c r="G11" s="10">
        <v>36105.910000000003</v>
      </c>
      <c r="H11" s="10">
        <v>37722.530796464052</v>
      </c>
      <c r="I11" s="10">
        <v>39138.211303648699</v>
      </c>
      <c r="J11" s="10">
        <v>40411</v>
      </c>
      <c r="K11" s="10">
        <v>40856</v>
      </c>
      <c r="L11" s="10">
        <v>44887</v>
      </c>
      <c r="M11" s="10">
        <v>47393.855453780219</v>
      </c>
      <c r="N11" s="10">
        <v>41643.839848595693</v>
      </c>
      <c r="O11" s="10">
        <v>44441.231934868803</v>
      </c>
      <c r="P11" s="10">
        <v>56354.598275565724</v>
      </c>
      <c r="Q11" s="10">
        <v>58504.367871912887</v>
      </c>
      <c r="R11" s="10">
        <v>59393.147367059093</v>
      </c>
      <c r="S11" s="10">
        <v>63288.696278209063</v>
      </c>
      <c r="U11" s="71"/>
      <c r="V11" s="71"/>
      <c r="W11" s="71"/>
      <c r="X11" s="71"/>
      <c r="Y11" s="72"/>
      <c r="Z11" s="69"/>
    </row>
    <row r="12" spans="2:26" x14ac:dyDescent="0.2">
      <c r="B12" s="5"/>
      <c r="C12" s="11" t="s">
        <v>2</v>
      </c>
      <c r="D12" s="12">
        <f t="shared" si="0"/>
        <v>15453</v>
      </c>
      <c r="E12" s="12">
        <v>15969</v>
      </c>
      <c r="F12" s="12">
        <v>16493</v>
      </c>
      <c r="G12" s="12">
        <v>17518.13</v>
      </c>
      <c r="H12" s="12">
        <v>18127.352696619102</v>
      </c>
      <c r="I12" s="13">
        <v>18366.011536812704</v>
      </c>
      <c r="J12" s="33">
        <v>18525</v>
      </c>
      <c r="K12" s="33">
        <v>19259</v>
      </c>
      <c r="L12" s="33">
        <v>20751</v>
      </c>
      <c r="M12" s="33">
        <v>20067.961744452779</v>
      </c>
      <c r="N12" s="33">
        <v>19489.81772470165</v>
      </c>
      <c r="O12" s="33">
        <v>19486.239912501314</v>
      </c>
      <c r="P12" s="33">
        <v>21094.854794520455</v>
      </c>
      <c r="Q12" s="33">
        <v>21562.640663091152</v>
      </c>
      <c r="R12" s="33">
        <v>21487.420626895822</v>
      </c>
      <c r="S12" s="33">
        <v>24358.042832166757</v>
      </c>
      <c r="U12" s="68"/>
      <c r="V12" s="68"/>
      <c r="W12" s="68"/>
      <c r="X12" s="67"/>
      <c r="Y12" s="73"/>
      <c r="Z12" s="69"/>
    </row>
    <row r="13" spans="2:26" x14ac:dyDescent="0.2">
      <c r="B13" s="14"/>
      <c r="C13" s="11" t="s">
        <v>3</v>
      </c>
      <c r="D13" s="12">
        <f t="shared" si="0"/>
        <v>18761</v>
      </c>
      <c r="E13" s="12">
        <v>19298</v>
      </c>
      <c r="F13" s="12">
        <v>19908</v>
      </c>
      <c r="G13" s="12">
        <v>18587.78</v>
      </c>
      <c r="H13" s="12">
        <v>19595.178099844699</v>
      </c>
      <c r="I13" s="12">
        <v>20772.199766835995</v>
      </c>
      <c r="J13" s="12">
        <v>21886</v>
      </c>
      <c r="K13" s="12">
        <v>21597</v>
      </c>
      <c r="L13" s="12">
        <v>24136</v>
      </c>
      <c r="M13" s="12">
        <v>27325.893709327622</v>
      </c>
      <c r="N13" s="12">
        <f>3441+18713</f>
        <v>22154</v>
      </c>
      <c r="O13" s="12">
        <v>24943.804135229413</v>
      </c>
      <c r="P13" s="12">
        <v>35259.743481048368</v>
      </c>
      <c r="Q13" s="12">
        <v>36941.727208823613</v>
      </c>
      <c r="R13" s="12">
        <v>37905.726740161939</v>
      </c>
      <c r="S13" s="12">
        <v>38930.653446043361</v>
      </c>
      <c r="U13" s="68"/>
      <c r="V13" s="68"/>
      <c r="W13" s="68"/>
      <c r="X13" s="68"/>
      <c r="Y13" s="73"/>
      <c r="Z13" s="69"/>
    </row>
    <row r="14" spans="2:26" x14ac:dyDescent="0.2">
      <c r="B14" s="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U14" s="68"/>
      <c r="V14" s="68"/>
      <c r="W14" s="68"/>
      <c r="X14" s="68"/>
      <c r="Y14" s="73"/>
      <c r="Z14" s="69"/>
    </row>
    <row r="15" spans="2:26" x14ac:dyDescent="0.2">
      <c r="B15" s="5"/>
      <c r="C15" s="9" t="s">
        <v>4</v>
      </c>
      <c r="D15" s="10">
        <f t="shared" ref="D15" si="1">(D17+D16)</f>
        <v>3534</v>
      </c>
      <c r="E15" s="10">
        <v>3077.5505653660493</v>
      </c>
      <c r="F15" s="10">
        <v>3398</v>
      </c>
      <c r="G15" s="10">
        <v>3544.22</v>
      </c>
      <c r="H15" s="10">
        <v>3933.168010337065</v>
      </c>
      <c r="I15" s="10">
        <v>3865.8911622134215</v>
      </c>
      <c r="J15" s="10">
        <v>3092</v>
      </c>
      <c r="K15" s="10">
        <v>3531</v>
      </c>
      <c r="L15" s="10">
        <v>3984</v>
      </c>
      <c r="M15" s="10">
        <v>5069.5913096010736</v>
      </c>
      <c r="N15" s="10">
        <v>4288.8331204841334</v>
      </c>
      <c r="O15" s="10">
        <v>4918.9437653544319</v>
      </c>
      <c r="P15" s="10">
        <v>5667.7727610823777</v>
      </c>
      <c r="Q15" s="10">
        <v>5439.2445301826165</v>
      </c>
      <c r="R15" s="10">
        <v>5603.1893345487524</v>
      </c>
      <c r="S15" s="10">
        <v>6857.2400429702311</v>
      </c>
      <c r="T15" s="10"/>
      <c r="U15" s="68"/>
      <c r="V15" s="68"/>
      <c r="W15" s="68"/>
      <c r="X15" s="67"/>
      <c r="Y15" s="73"/>
      <c r="Z15" s="69"/>
    </row>
    <row r="16" spans="2:26" x14ac:dyDescent="0.2">
      <c r="B16" s="5"/>
      <c r="C16" s="11" t="s">
        <v>2</v>
      </c>
      <c r="D16" s="17">
        <v>2353</v>
      </c>
      <c r="E16" s="18">
        <v>1863.1352223044764</v>
      </c>
      <c r="F16" s="18">
        <v>2279</v>
      </c>
      <c r="G16" s="18">
        <v>2545.9499999999998</v>
      </c>
      <c r="H16" s="18">
        <v>2665.0720489028299</v>
      </c>
      <c r="I16" s="13">
        <v>2632.9876619143679</v>
      </c>
      <c r="J16" s="13">
        <v>2206</v>
      </c>
      <c r="K16" s="33">
        <v>2295</v>
      </c>
      <c r="L16" s="33">
        <v>2829</v>
      </c>
      <c r="M16" s="33">
        <v>3516.1813312930394</v>
      </c>
      <c r="N16" s="33">
        <v>2828.4003771213083</v>
      </c>
      <c r="O16" s="33">
        <v>3265.0115259913887</v>
      </c>
      <c r="P16" s="33">
        <v>3341.9342465753507</v>
      </c>
      <c r="Q16" s="33">
        <v>3485.8332520721483</v>
      </c>
      <c r="R16" s="33">
        <v>3492.2194135490568</v>
      </c>
      <c r="S16" s="33">
        <v>4319.5612405205466</v>
      </c>
      <c r="U16" s="68"/>
      <c r="V16" s="68"/>
      <c r="W16" s="68"/>
      <c r="X16" s="67"/>
      <c r="Y16" s="73"/>
      <c r="Z16" s="69"/>
    </row>
    <row r="17" spans="2:26" x14ac:dyDescent="0.2">
      <c r="B17" s="5"/>
      <c r="C17" s="11" t="s">
        <v>3</v>
      </c>
      <c r="D17" s="17">
        <v>1181</v>
      </c>
      <c r="E17" s="12">
        <v>1214.4153430615729</v>
      </c>
      <c r="F17" s="12">
        <v>1118</v>
      </c>
      <c r="G17" s="12">
        <v>998.28</v>
      </c>
      <c r="H17" s="12">
        <v>1268.0959614342432</v>
      </c>
      <c r="I17" s="12">
        <v>1232.9035002990536</v>
      </c>
      <c r="J17" s="12">
        <v>886</v>
      </c>
      <c r="K17" s="12">
        <v>1236</v>
      </c>
      <c r="L17" s="12">
        <v>1155</v>
      </c>
      <c r="M17" s="12">
        <v>1553.4099783080248</v>
      </c>
      <c r="N17" s="12">
        <f>421+1040</f>
        <v>1461</v>
      </c>
      <c r="O17" s="12">
        <v>1653.9322393630437</v>
      </c>
      <c r="P17" s="12">
        <v>2325.8385145070233</v>
      </c>
      <c r="Q17" s="12">
        <v>1953.4112781104777</v>
      </c>
      <c r="R17" s="12">
        <v>2110.9699209997179</v>
      </c>
      <c r="S17" s="12">
        <v>2537.6788024496695</v>
      </c>
      <c r="U17" s="68"/>
      <c r="V17" s="68"/>
      <c r="W17" s="68"/>
      <c r="X17" s="67"/>
      <c r="Y17" s="73"/>
      <c r="Z17" s="69"/>
    </row>
    <row r="18" spans="2:26" x14ac:dyDescent="0.2">
      <c r="B18" s="5"/>
      <c r="C18" s="11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68"/>
      <c r="V18" s="68"/>
      <c r="W18" s="68"/>
      <c r="X18" s="67"/>
      <c r="Y18" s="73"/>
      <c r="Z18" s="74"/>
    </row>
    <row r="19" spans="2:26" x14ac:dyDescent="0.2">
      <c r="B19" s="5"/>
      <c r="C19" s="9" t="s">
        <v>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R19" s="2"/>
      <c r="S19" s="2"/>
      <c r="U19" s="68"/>
      <c r="V19" s="68"/>
      <c r="W19" s="68"/>
      <c r="X19" s="67"/>
      <c r="Y19" s="73"/>
      <c r="Z19" s="74"/>
    </row>
    <row r="20" spans="2:26" x14ac:dyDescent="0.2">
      <c r="B20" s="5"/>
      <c r="C20" s="9" t="s">
        <v>6</v>
      </c>
      <c r="D20" s="20">
        <f t="shared" ref="D20" si="2">SUM(D21:D22)</f>
        <v>10249</v>
      </c>
      <c r="E20" s="20">
        <v>11784.05729167987</v>
      </c>
      <c r="F20" s="20">
        <v>10837</v>
      </c>
      <c r="G20" s="20">
        <v>11520.029999999999</v>
      </c>
      <c r="H20" s="20">
        <v>11841.968129216133</v>
      </c>
      <c r="I20" s="10">
        <v>11863.672079927162</v>
      </c>
      <c r="J20" s="10">
        <v>13474</v>
      </c>
      <c r="K20" s="10">
        <v>14203</v>
      </c>
      <c r="L20" s="10">
        <v>14170</v>
      </c>
      <c r="M20" s="10">
        <v>15233.075462178494</v>
      </c>
      <c r="N20" s="10">
        <f>7998+6366</f>
        <v>14364</v>
      </c>
      <c r="O20" s="10">
        <v>13756.980363453051</v>
      </c>
      <c r="P20" s="61">
        <v>17697.455123208154</v>
      </c>
      <c r="Q20" s="61">
        <v>19765.23619715661</v>
      </c>
      <c r="R20" s="61">
        <v>11551.030659054828</v>
      </c>
      <c r="S20" s="61">
        <v>22689.452011675716</v>
      </c>
      <c r="U20" s="68"/>
      <c r="V20" s="68"/>
      <c r="W20" s="68"/>
      <c r="X20" s="67"/>
      <c r="Y20" s="73"/>
      <c r="Z20" s="74"/>
    </row>
    <row r="21" spans="2:26" x14ac:dyDescent="0.2">
      <c r="B21" s="5"/>
      <c r="C21" s="11" t="s">
        <v>2</v>
      </c>
      <c r="D21" s="17">
        <f>2576+2641</f>
        <v>5217</v>
      </c>
      <c r="E21" s="18">
        <v>5677.3381019013268</v>
      </c>
      <c r="F21" s="18">
        <v>5637</v>
      </c>
      <c r="G21" s="18">
        <v>6005.6</v>
      </c>
      <c r="H21" s="18">
        <v>6105.4595323724525</v>
      </c>
      <c r="I21" s="21">
        <v>5901.7945579492571</v>
      </c>
      <c r="J21" s="21">
        <v>6622</v>
      </c>
      <c r="K21" s="34">
        <v>6910</v>
      </c>
      <c r="L21" s="34">
        <v>7129</v>
      </c>
      <c r="M21" s="34">
        <v>6689.3205814843177</v>
      </c>
      <c r="N21" s="34">
        <f>3518+4064</f>
        <v>7582</v>
      </c>
      <c r="O21" s="34">
        <v>6870.7600266714981</v>
      </c>
      <c r="P21" s="34">
        <v>7621.0246575342671</v>
      </c>
      <c r="Q21" s="34">
        <v>8514.5763042417966</v>
      </c>
      <c r="R21" s="34">
        <v>4149.578361981823</v>
      </c>
      <c r="S21" s="34">
        <v>9999.2804115414365</v>
      </c>
      <c r="U21" s="68"/>
      <c r="V21" s="68"/>
      <c r="W21" s="68"/>
      <c r="X21" s="67"/>
      <c r="Y21" s="73"/>
      <c r="Z21" s="69"/>
    </row>
    <row r="22" spans="2:26" x14ac:dyDescent="0.2">
      <c r="B22" s="5"/>
      <c r="C22" s="11" t="s">
        <v>3</v>
      </c>
      <c r="D22" s="17">
        <f>3113+1919</f>
        <v>5032</v>
      </c>
      <c r="E22" s="12">
        <v>6106.7191897785433</v>
      </c>
      <c r="F22" s="12">
        <v>5200</v>
      </c>
      <c r="G22" s="12">
        <v>5514.45</v>
      </c>
      <c r="H22" s="12">
        <v>5736.508596843687</v>
      </c>
      <c r="I22" s="12">
        <v>5961.8775219779054</v>
      </c>
      <c r="J22" s="12">
        <v>6852</v>
      </c>
      <c r="K22" s="12">
        <v>7293</v>
      </c>
      <c r="L22" s="12">
        <v>7041</v>
      </c>
      <c r="M22" s="12">
        <v>8543.7548806941522</v>
      </c>
      <c r="N22" s="12">
        <f>916+347+3564+1955</f>
        <v>6782</v>
      </c>
      <c r="O22" s="12">
        <v>6886.2203367815537</v>
      </c>
      <c r="P22" s="12">
        <v>10076.430465673893</v>
      </c>
      <c r="Q22" s="12">
        <v>11250.659892914773</v>
      </c>
      <c r="R22" s="12">
        <v>7401.452297072995</v>
      </c>
      <c r="S22" s="12">
        <v>12690.17160013435</v>
      </c>
      <c r="U22" s="68"/>
      <c r="V22" s="68"/>
      <c r="W22" s="68"/>
      <c r="X22" s="67"/>
      <c r="Y22" s="73"/>
      <c r="Z22" s="69"/>
    </row>
    <row r="23" spans="2:26" x14ac:dyDescent="0.2">
      <c r="B23" s="5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U23" s="68"/>
      <c r="V23" s="68"/>
      <c r="W23" s="68"/>
      <c r="X23" s="67"/>
      <c r="Y23" s="73"/>
      <c r="Z23" s="69"/>
    </row>
    <row r="24" spans="2:26" x14ac:dyDescent="0.2">
      <c r="B24" s="5"/>
      <c r="C24" s="9" t="s">
        <v>7</v>
      </c>
      <c r="D24" s="20">
        <f t="shared" ref="D24" si="3">(D26+D25)</f>
        <v>3183</v>
      </c>
      <c r="E24" s="20">
        <v>2754.6441959014173</v>
      </c>
      <c r="F24" s="20">
        <v>2972</v>
      </c>
      <c r="G24" s="20">
        <v>2846.84</v>
      </c>
      <c r="H24" s="20">
        <v>3458.6870996946914</v>
      </c>
      <c r="I24" s="10">
        <v>3124</v>
      </c>
      <c r="J24" s="10">
        <v>3336</v>
      </c>
      <c r="K24" s="10">
        <v>2840</v>
      </c>
      <c r="L24" s="10">
        <v>3721</v>
      </c>
      <c r="M24" s="10">
        <v>3327.6516894678598</v>
      </c>
      <c r="N24" s="10">
        <v>3071.8638191597624</v>
      </c>
      <c r="O24" s="10">
        <v>3261.9375844175574</v>
      </c>
      <c r="P24" s="10">
        <v>3313.7663824546435</v>
      </c>
      <c r="Q24" s="10">
        <v>3040.6036124692346</v>
      </c>
      <c r="R24" s="10">
        <v>2810.0324971885148</v>
      </c>
      <c r="S24" s="10">
        <v>3092.2357761789908</v>
      </c>
      <c r="U24" s="68"/>
      <c r="V24" s="68"/>
      <c r="W24" s="68"/>
      <c r="X24" s="67"/>
      <c r="Y24" s="73"/>
      <c r="Z24" s="69"/>
    </row>
    <row r="25" spans="2:26" x14ac:dyDescent="0.2">
      <c r="B25" s="5"/>
      <c r="C25" s="11" t="s">
        <v>2</v>
      </c>
      <c r="D25" s="17">
        <v>2335</v>
      </c>
      <c r="E25" s="18">
        <v>2074.6650723424955</v>
      </c>
      <c r="F25" s="18">
        <v>2264</v>
      </c>
      <c r="G25" s="18">
        <v>2270.83</v>
      </c>
      <c r="H25" s="18">
        <v>2686.7700305329636</v>
      </c>
      <c r="I25" s="13">
        <v>2383.9861425115496</v>
      </c>
      <c r="J25" s="13">
        <v>2441</v>
      </c>
      <c r="K25" s="33">
        <v>2341</v>
      </c>
      <c r="L25" s="33">
        <v>2942</v>
      </c>
      <c r="M25" s="33">
        <v>2515.6419280795694</v>
      </c>
      <c r="N25" s="33">
        <v>2329.2708988057861</v>
      </c>
      <c r="O25" s="33">
        <v>2511.2729555779019</v>
      </c>
      <c r="P25" s="33">
        <v>2316.367123287675</v>
      </c>
      <c r="Q25" s="33">
        <v>2076.2613359336915</v>
      </c>
      <c r="R25" s="33">
        <v>1889.9069767441872</v>
      </c>
      <c r="S25" s="33">
        <v>2196.8879199908774</v>
      </c>
      <c r="U25" s="68"/>
      <c r="V25" s="68"/>
      <c r="W25" s="68"/>
      <c r="X25" s="67"/>
      <c r="Y25" s="73"/>
      <c r="Z25" s="69"/>
    </row>
    <row r="26" spans="2:26" x14ac:dyDescent="0.2">
      <c r="B26" s="22"/>
      <c r="C26" s="11" t="s">
        <v>3</v>
      </c>
      <c r="D26" s="17">
        <v>848</v>
      </c>
      <c r="E26" s="12">
        <v>679.97912355892186</v>
      </c>
      <c r="F26" s="12">
        <v>708</v>
      </c>
      <c r="G26" s="12">
        <v>576</v>
      </c>
      <c r="H26" s="12">
        <v>771.91706916173143</v>
      </c>
      <c r="I26" s="12">
        <v>740.01385748845041</v>
      </c>
      <c r="J26" s="12">
        <v>895</v>
      </c>
      <c r="K26" s="12">
        <v>499</v>
      </c>
      <c r="L26" s="12">
        <v>779</v>
      </c>
      <c r="M26" s="12">
        <v>812.00976138828582</v>
      </c>
      <c r="N26" s="12">
        <f>248+495</f>
        <v>743</v>
      </c>
      <c r="O26" s="12">
        <v>750.66462883965573</v>
      </c>
      <c r="P26" s="12">
        <v>997.39925916696575</v>
      </c>
      <c r="Q26" s="12">
        <v>964.34227653555172</v>
      </c>
      <c r="R26" s="12">
        <v>920.12552044431789</v>
      </c>
      <c r="S26" s="12">
        <v>895.34785618811259</v>
      </c>
      <c r="U26" s="68"/>
      <c r="V26" s="68"/>
      <c r="W26" s="68"/>
      <c r="X26" s="67"/>
      <c r="Y26" s="73"/>
      <c r="Z26" s="69"/>
    </row>
    <row r="27" spans="2:26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U27" s="68"/>
      <c r="V27" s="68"/>
      <c r="W27" s="68"/>
      <c r="X27" s="67"/>
      <c r="Y27" s="73"/>
      <c r="Z27" s="69"/>
    </row>
    <row r="28" spans="2:26" x14ac:dyDescent="0.2">
      <c r="B28" s="5"/>
      <c r="C28" s="9" t="s">
        <v>8</v>
      </c>
      <c r="D28" s="20">
        <f t="shared" ref="D28" si="4">(D30+D29)</f>
        <v>6595</v>
      </c>
      <c r="E28" s="20">
        <v>6558.1226152721993</v>
      </c>
      <c r="F28" s="20">
        <v>7673</v>
      </c>
      <c r="G28" s="20">
        <v>7061.02</v>
      </c>
      <c r="H28" s="20">
        <v>7473.7587157208663</v>
      </c>
      <c r="I28" s="10">
        <v>8441</v>
      </c>
      <c r="J28" s="10">
        <v>8753</v>
      </c>
      <c r="K28" s="10">
        <v>8570</v>
      </c>
      <c r="L28" s="10">
        <v>9046</v>
      </c>
      <c r="M28" s="10">
        <v>8710.8431564062885</v>
      </c>
      <c r="N28" s="10">
        <v>6714.5092366909212</v>
      </c>
      <c r="O28" s="10">
        <v>7814.785094994234</v>
      </c>
      <c r="P28" s="10">
        <v>9576.0975870956681</v>
      </c>
      <c r="Q28" s="10">
        <v>10139.907096973942</v>
      </c>
      <c r="R28" s="10">
        <v>11442.285468421584</v>
      </c>
      <c r="S28" s="10">
        <v>10529.445384417982</v>
      </c>
      <c r="U28" s="68"/>
      <c r="V28" s="68"/>
      <c r="W28" s="68"/>
      <c r="X28" s="67"/>
      <c r="Y28" s="73"/>
      <c r="Z28" s="69"/>
    </row>
    <row r="29" spans="2:26" x14ac:dyDescent="0.2">
      <c r="B29" s="5"/>
      <c r="C29" s="11" t="s">
        <v>2</v>
      </c>
      <c r="D29" s="17">
        <v>2331</v>
      </c>
      <c r="E29" s="18">
        <v>2643.2261727020609</v>
      </c>
      <c r="F29" s="18">
        <v>2603</v>
      </c>
      <c r="G29" s="18">
        <v>3092.38</v>
      </c>
      <c r="H29" s="18">
        <v>2483.4446871259174</v>
      </c>
      <c r="I29" s="13">
        <v>3242.9098657808768</v>
      </c>
      <c r="J29" s="13">
        <v>3197</v>
      </c>
      <c r="K29" s="33">
        <v>3581</v>
      </c>
      <c r="L29" s="33">
        <v>3213</v>
      </c>
      <c r="M29" s="33">
        <v>2744.3366488140769</v>
      </c>
      <c r="N29" s="33">
        <v>2234.1986172218772</v>
      </c>
      <c r="O29" s="33">
        <v>2475.7060539854192</v>
      </c>
      <c r="P29" s="33">
        <v>2705.3753424657589</v>
      </c>
      <c r="Q29" s="33">
        <v>2647.7094100438767</v>
      </c>
      <c r="R29" s="33">
        <v>2773.2330637007171</v>
      </c>
      <c r="S29" s="33">
        <v>3031.9468525319603</v>
      </c>
      <c r="U29" s="68"/>
      <c r="V29" s="68"/>
      <c r="W29" s="68"/>
      <c r="X29" s="67"/>
      <c r="Y29" s="73"/>
      <c r="Z29" s="69"/>
    </row>
    <row r="30" spans="2:26" x14ac:dyDescent="0.2">
      <c r="B30" s="22"/>
      <c r="C30" s="11" t="s">
        <v>3</v>
      </c>
      <c r="D30" s="17">
        <v>4264</v>
      </c>
      <c r="E30" s="12">
        <v>3914.8964425701388</v>
      </c>
      <c r="F30" s="12">
        <v>5070</v>
      </c>
      <c r="G30" s="12">
        <v>3968.64</v>
      </c>
      <c r="H30" s="12">
        <v>4990.3140285949557</v>
      </c>
      <c r="I30" s="12">
        <v>5198.0901342191228</v>
      </c>
      <c r="J30" s="12">
        <v>5556</v>
      </c>
      <c r="K30" s="12">
        <v>4989</v>
      </c>
      <c r="L30" s="12">
        <v>5833</v>
      </c>
      <c r="M30" s="12">
        <v>5966.5065075922039</v>
      </c>
      <c r="N30" s="12">
        <f>3787.2238938053+693</f>
        <v>4480.2238938052997</v>
      </c>
      <c r="O30" s="12">
        <v>5339.0790410088148</v>
      </c>
      <c r="P30" s="12">
        <v>6870.7222446299065</v>
      </c>
      <c r="Q30" s="12">
        <v>7492.1976869300761</v>
      </c>
      <c r="R30" s="12">
        <v>8669.0524047208582</v>
      </c>
      <c r="S30" s="12">
        <v>7497.4985318860599</v>
      </c>
      <c r="U30" s="68"/>
      <c r="V30" s="68"/>
      <c r="W30" s="68"/>
      <c r="X30" s="67"/>
      <c r="Y30" s="73"/>
      <c r="Z30" s="69"/>
    </row>
    <row r="31" spans="2:26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U31" s="68"/>
      <c r="V31" s="68"/>
      <c r="W31" s="68"/>
      <c r="X31" s="67"/>
      <c r="Y31" s="73"/>
      <c r="Z31" s="69"/>
    </row>
    <row r="32" spans="2:26" x14ac:dyDescent="0.2">
      <c r="B32" s="5"/>
      <c r="C32" s="9" t="s">
        <v>9</v>
      </c>
      <c r="D32" s="20">
        <f t="shared" ref="D32" si="5">SUM(D33:D34)</f>
        <v>677</v>
      </c>
      <c r="E32" s="20">
        <v>867.05004691620309</v>
      </c>
      <c r="F32" s="20">
        <v>800</v>
      </c>
      <c r="G32" s="20">
        <v>801.57</v>
      </c>
      <c r="H32" s="20">
        <v>651.61719434115298</v>
      </c>
      <c r="I32" s="10">
        <v>740</v>
      </c>
      <c r="J32" s="10">
        <v>741</v>
      </c>
      <c r="K32" s="10">
        <v>1036</v>
      </c>
      <c r="L32" s="10">
        <v>598</v>
      </c>
      <c r="M32" s="10">
        <v>1281.1199556202448</v>
      </c>
      <c r="N32" s="10">
        <v>810.94205069444706</v>
      </c>
      <c r="O32" s="10">
        <v>517.7090125684299</v>
      </c>
      <c r="P32" s="10">
        <v>668.8041063867438</v>
      </c>
      <c r="Q32" s="10">
        <v>814.32927325675769</v>
      </c>
      <c r="R32" s="10">
        <v>431.2378154244077</v>
      </c>
      <c r="S32" s="10">
        <v>712.32866599543263</v>
      </c>
      <c r="U32" s="68"/>
      <c r="V32" s="68"/>
      <c r="W32" s="68"/>
      <c r="X32" s="67"/>
      <c r="Y32" s="73"/>
      <c r="Z32" s="69"/>
    </row>
    <row r="33" spans="2:26" x14ac:dyDescent="0.2">
      <c r="B33" s="5"/>
      <c r="C33" s="11" t="s">
        <v>2</v>
      </c>
      <c r="D33" s="17">
        <v>162</v>
      </c>
      <c r="E33" s="18">
        <v>213.21041263483684</v>
      </c>
      <c r="F33" s="18">
        <v>185</v>
      </c>
      <c r="G33" s="18">
        <v>178.88</v>
      </c>
      <c r="H33" s="18">
        <v>170.16172573772749</v>
      </c>
      <c r="I33" s="13">
        <v>88.884813338909609</v>
      </c>
      <c r="J33" s="13">
        <v>196</v>
      </c>
      <c r="K33" s="33">
        <v>275</v>
      </c>
      <c r="L33" s="33">
        <v>249</v>
      </c>
      <c r="M33" s="33">
        <v>257.28156082631978</v>
      </c>
      <c r="N33" s="33">
        <v>142.60842237586439</v>
      </c>
      <c r="O33" s="33">
        <v>149.51668671747146</v>
      </c>
      <c r="P33" s="33">
        <v>229.86849315068474</v>
      </c>
      <c r="Q33" s="33">
        <v>171.43442223305669</v>
      </c>
      <c r="R33" s="33">
        <v>82.169868554095203</v>
      </c>
      <c r="S33" s="33">
        <v>230.58078830184036</v>
      </c>
      <c r="U33" s="68"/>
      <c r="V33" s="68"/>
      <c r="W33" s="68"/>
      <c r="X33" s="67"/>
      <c r="Y33" s="73"/>
      <c r="Z33" s="69"/>
    </row>
    <row r="34" spans="2:26" x14ac:dyDescent="0.2">
      <c r="B34" s="22"/>
      <c r="C34" s="11" t="s">
        <v>3</v>
      </c>
      <c r="D34" s="17">
        <v>515</v>
      </c>
      <c r="E34" s="12">
        <v>653.83963428136622</v>
      </c>
      <c r="F34" s="12">
        <v>615</v>
      </c>
      <c r="G34" s="12">
        <v>622.69000000000005</v>
      </c>
      <c r="H34" s="12">
        <v>481.45546860342552</v>
      </c>
      <c r="I34" s="12">
        <v>651.11518666109043</v>
      </c>
      <c r="J34" s="12">
        <v>545</v>
      </c>
      <c r="K34" s="12">
        <v>761</v>
      </c>
      <c r="L34" s="12">
        <v>349</v>
      </c>
      <c r="M34" s="12">
        <v>1023.8383947939254</v>
      </c>
      <c r="N34" s="12">
        <f>25+643.58053097345</f>
        <v>668.58053097344998</v>
      </c>
      <c r="O34" s="12">
        <v>368.19232585095841</v>
      </c>
      <c r="P34" s="12">
        <v>438.93561323605928</v>
      </c>
      <c r="Q34" s="12">
        <v>642.89485102370077</v>
      </c>
      <c r="R34" s="12">
        <v>349.06794687031254</v>
      </c>
      <c r="S34" s="12">
        <v>481.74787769359227</v>
      </c>
      <c r="U34" s="68"/>
      <c r="V34" s="68"/>
      <c r="W34" s="68"/>
      <c r="X34" s="67"/>
      <c r="Y34" s="73"/>
      <c r="Z34" s="69"/>
    </row>
    <row r="35" spans="2:26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U35" s="68"/>
      <c r="V35" s="68"/>
      <c r="W35" s="68"/>
      <c r="X35" s="67"/>
      <c r="Y35" s="73"/>
      <c r="Z35" s="69"/>
    </row>
    <row r="36" spans="2:26" x14ac:dyDescent="0.2">
      <c r="B36" s="5"/>
      <c r="C36" s="9" t="s">
        <v>10</v>
      </c>
      <c r="D36" s="20">
        <f t="shared" ref="D36" si="6">SUM(D37:D38)</f>
        <v>3978</v>
      </c>
      <c r="E36" s="20">
        <v>4068.433609411602</v>
      </c>
      <c r="F36" s="20">
        <v>4171</v>
      </c>
      <c r="G36" s="20">
        <v>4339.2700000000004</v>
      </c>
      <c r="H36" s="20">
        <v>3937.1742626313094</v>
      </c>
      <c r="I36" s="10">
        <v>4593</v>
      </c>
      <c r="J36" s="10">
        <v>4447</v>
      </c>
      <c r="K36" s="10">
        <v>5205</v>
      </c>
      <c r="L36" s="10">
        <v>5341</v>
      </c>
      <c r="M36" s="10">
        <v>5741.6695517379467</v>
      </c>
      <c r="N36" s="10">
        <v>5813.4200391583281</v>
      </c>
      <c r="O36" s="10">
        <v>6262.5920322714219</v>
      </c>
      <c r="P36" s="10">
        <v>9288.376738357807</v>
      </c>
      <c r="Q36" s="10">
        <v>8864.3935615692244</v>
      </c>
      <c r="R36" s="10">
        <v>7965.9471327107431</v>
      </c>
      <c r="S36" s="10">
        <v>7919.5884594699419</v>
      </c>
      <c r="U36" s="68"/>
      <c r="V36" s="68"/>
      <c r="W36" s="68"/>
      <c r="X36" s="67"/>
      <c r="Y36" s="73"/>
      <c r="Z36" s="69"/>
    </row>
    <row r="37" spans="2:26" x14ac:dyDescent="0.2">
      <c r="B37" s="5"/>
      <c r="C37" s="11" t="s">
        <v>2</v>
      </c>
      <c r="D37" s="17">
        <v>1283</v>
      </c>
      <c r="E37" s="18">
        <v>1544.2248402955115</v>
      </c>
      <c r="F37" s="18">
        <v>1617</v>
      </c>
      <c r="G37" s="18">
        <v>1621.01</v>
      </c>
      <c r="H37" s="18">
        <v>1586.4374672418446</v>
      </c>
      <c r="I37" s="13">
        <v>1888.2981608711934</v>
      </c>
      <c r="J37" s="13">
        <v>1866</v>
      </c>
      <c r="K37" s="33">
        <v>1997</v>
      </c>
      <c r="L37" s="33">
        <v>1901</v>
      </c>
      <c r="M37" s="33">
        <v>1858.1446059678619</v>
      </c>
      <c r="N37" s="33">
        <v>1877.6775612822166</v>
      </c>
      <c r="O37" s="33">
        <v>1859.3118091308031</v>
      </c>
      <c r="P37" s="33">
        <v>2493.1890410958949</v>
      </c>
      <c r="Q37" s="33">
        <v>1866.7303754266213</v>
      </c>
      <c r="R37" s="33">
        <v>2156.9590495449975</v>
      </c>
      <c r="S37" s="33">
        <v>2017.0314053378318</v>
      </c>
      <c r="U37" s="68"/>
      <c r="V37" s="68"/>
      <c r="W37" s="68"/>
      <c r="X37" s="67"/>
      <c r="Y37" s="73"/>
      <c r="Z37" s="69"/>
    </row>
    <row r="38" spans="2:26" x14ac:dyDescent="0.2">
      <c r="B38" s="22"/>
      <c r="C38" s="11" t="s">
        <v>3</v>
      </c>
      <c r="D38" s="17">
        <v>2695</v>
      </c>
      <c r="E38" s="12">
        <v>2524.2087691160905</v>
      </c>
      <c r="F38" s="12">
        <v>2554</v>
      </c>
      <c r="G38" s="12">
        <v>2718.26</v>
      </c>
      <c r="H38" s="12">
        <v>2350.7367953894709</v>
      </c>
      <c r="I38" s="12">
        <v>2704.7018391288066</v>
      </c>
      <c r="J38" s="12">
        <v>2581</v>
      </c>
      <c r="K38" s="12">
        <v>3208</v>
      </c>
      <c r="L38" s="12">
        <v>3440</v>
      </c>
      <c r="M38" s="12">
        <v>3883.5249457700688</v>
      </c>
      <c r="N38" s="12">
        <f>396+3539.69292035397</f>
        <v>3935.6929203539698</v>
      </c>
      <c r="O38" s="12">
        <v>4403.2802231406185</v>
      </c>
      <c r="P38" s="12">
        <v>6795.1876972619075</v>
      </c>
      <c r="Q38" s="12">
        <v>6997.6631861426085</v>
      </c>
      <c r="R38" s="12">
        <v>5808.9880831657547</v>
      </c>
      <c r="S38" s="12">
        <v>5902.557054132094</v>
      </c>
      <c r="U38" s="68"/>
      <c r="V38" s="68"/>
      <c r="W38" s="68"/>
      <c r="X38" s="67"/>
      <c r="Y38" s="73"/>
      <c r="Z38" s="69"/>
    </row>
    <row r="39" spans="2:26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U39" s="68"/>
      <c r="V39" s="68"/>
      <c r="W39" s="68"/>
      <c r="X39" s="67"/>
      <c r="Y39" s="73"/>
      <c r="Z39" s="69"/>
    </row>
    <row r="40" spans="2:26" x14ac:dyDescent="0.2">
      <c r="B40" s="5"/>
      <c r="C40" s="9" t="s">
        <v>11</v>
      </c>
      <c r="D40" s="20">
        <f t="shared" ref="D40" si="7">(D42+D41)</f>
        <v>1253</v>
      </c>
      <c r="E40" s="20">
        <v>1179.9038998670912</v>
      </c>
      <c r="F40" s="20">
        <v>1277</v>
      </c>
      <c r="G40" s="20">
        <v>1144.42</v>
      </c>
      <c r="H40" s="20">
        <v>1284.0930528549998</v>
      </c>
      <c r="I40" s="10">
        <v>1534</v>
      </c>
      <c r="J40" s="10">
        <v>1142</v>
      </c>
      <c r="K40" s="10">
        <v>1074</v>
      </c>
      <c r="L40" s="10">
        <v>1593</v>
      </c>
      <c r="M40" s="10">
        <v>1393.8947184109581</v>
      </c>
      <c r="N40" s="10">
        <v>1473.4929409343495</v>
      </c>
      <c r="O40" s="10">
        <v>1453.4898011920363</v>
      </c>
      <c r="P40" s="10">
        <v>1745.2866762260142</v>
      </c>
      <c r="Q40" s="10">
        <v>1913.0901789134084</v>
      </c>
      <c r="R40" s="10">
        <v>2283.4186762326358</v>
      </c>
      <c r="S40" s="10">
        <v>1259.7732025870891</v>
      </c>
      <c r="U40" s="68"/>
      <c r="V40" s="68"/>
      <c r="W40" s="68"/>
      <c r="X40" s="67"/>
      <c r="Y40" s="73"/>
      <c r="Z40" s="69"/>
    </row>
    <row r="41" spans="2:26" x14ac:dyDescent="0.2">
      <c r="B41" s="5"/>
      <c r="C41" s="11" t="s">
        <v>2</v>
      </c>
      <c r="D41" s="17">
        <v>725</v>
      </c>
      <c r="E41" s="18">
        <v>899.16632281631473</v>
      </c>
      <c r="F41" s="18">
        <v>662</v>
      </c>
      <c r="G41" s="18">
        <v>778.37</v>
      </c>
      <c r="H41" s="18">
        <v>960.80766537849786</v>
      </c>
      <c r="I41" s="13">
        <v>1150.6879474199832</v>
      </c>
      <c r="J41" s="13">
        <v>708</v>
      </c>
      <c r="K41" s="33">
        <v>551</v>
      </c>
      <c r="L41" s="33">
        <v>1109</v>
      </c>
      <c r="M41" s="33">
        <v>829.01836266258601</v>
      </c>
      <c r="N41" s="33">
        <v>879.41860465116338</v>
      </c>
      <c r="O41" s="33">
        <v>814.71925816678606</v>
      </c>
      <c r="P41" s="33">
        <v>795.698630136985</v>
      </c>
      <c r="Q41" s="33">
        <v>1047.6548025353461</v>
      </c>
      <c r="R41" s="33">
        <v>965.49595551061793</v>
      </c>
      <c r="S41" s="33">
        <v>726.38334744190149</v>
      </c>
      <c r="U41" s="68"/>
      <c r="V41" s="68"/>
      <c r="W41" s="68"/>
      <c r="X41" s="67"/>
      <c r="Y41" s="73"/>
      <c r="Z41" s="69"/>
    </row>
    <row r="42" spans="2:26" x14ac:dyDescent="0.2">
      <c r="B42" s="22"/>
      <c r="C42" s="11" t="s">
        <v>3</v>
      </c>
      <c r="D42" s="17">
        <v>528</v>
      </c>
      <c r="E42" s="12">
        <v>280.73757705077645</v>
      </c>
      <c r="F42" s="12">
        <v>615</v>
      </c>
      <c r="G42" s="12">
        <v>366.05</v>
      </c>
      <c r="H42" s="12">
        <v>323.28538747650157</v>
      </c>
      <c r="I42" s="12">
        <v>383.31205258001683</v>
      </c>
      <c r="J42" s="12">
        <v>434</v>
      </c>
      <c r="K42" s="12">
        <v>523</v>
      </c>
      <c r="L42" s="12">
        <v>484</v>
      </c>
      <c r="M42" s="12">
        <v>564.8763557483727</v>
      </c>
      <c r="N42" s="12">
        <f>173+420.802654867256</f>
        <v>593.80265486725602</v>
      </c>
      <c r="O42" s="12">
        <v>638.77054302525039</v>
      </c>
      <c r="P42" s="12">
        <v>949.58804608902676</v>
      </c>
      <c r="Q42" s="12">
        <v>865.43537637805912</v>
      </c>
      <c r="R42" s="12">
        <v>1317.9227207220176</v>
      </c>
      <c r="S42" s="12">
        <v>533.38985514518731</v>
      </c>
      <c r="U42" s="68"/>
      <c r="V42" s="68"/>
      <c r="W42" s="68"/>
      <c r="X42" s="67"/>
      <c r="Y42" s="73"/>
      <c r="Z42" s="69"/>
    </row>
    <row r="43" spans="2:26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U43" s="68"/>
      <c r="V43" s="68"/>
      <c r="W43" s="68"/>
      <c r="X43" s="67"/>
      <c r="Y43" s="73"/>
      <c r="Z43" s="69"/>
    </row>
    <row r="44" spans="2:26" x14ac:dyDescent="0.2">
      <c r="B44" s="5"/>
      <c r="C44" s="9" t="s">
        <v>12</v>
      </c>
      <c r="D44" s="20">
        <f t="shared" ref="D44" si="8">SUM(D45:D46)</f>
        <v>4682</v>
      </c>
      <c r="E44" s="20">
        <v>4742.5711800013869</v>
      </c>
      <c r="F44" s="20">
        <v>4985</v>
      </c>
      <c r="G44" s="20">
        <v>4828.3500000000004</v>
      </c>
      <c r="H44" s="20">
        <v>4762.1689217961793</v>
      </c>
      <c r="I44" s="10">
        <v>4812</v>
      </c>
      <c r="J44" s="10">
        <v>5116</v>
      </c>
      <c r="K44" s="10">
        <v>4279</v>
      </c>
      <c r="L44" s="10">
        <v>6330</v>
      </c>
      <c r="M44" s="10">
        <v>6187.0532125531499</v>
      </c>
      <c r="N44" s="10">
        <v>4769.7224192498697</v>
      </c>
      <c r="O44" s="10">
        <v>5894.3449225680051</v>
      </c>
      <c r="P44" s="10">
        <v>8016.5197073510626</v>
      </c>
      <c r="Q44" s="10">
        <v>8190.7332812164341</v>
      </c>
      <c r="R44" s="10">
        <v>8490.8344223354779</v>
      </c>
      <c r="S44" s="10">
        <v>9478.2630509434548</v>
      </c>
      <c r="U44" s="68"/>
      <c r="V44" s="68"/>
      <c r="W44" s="68"/>
      <c r="X44" s="67"/>
      <c r="Y44" s="73"/>
      <c r="Z44" s="69"/>
    </row>
    <row r="45" spans="2:26" x14ac:dyDescent="0.2">
      <c r="B45" s="5"/>
      <c r="C45" s="11" t="s">
        <v>2</v>
      </c>
      <c r="D45" s="17">
        <v>1015</v>
      </c>
      <c r="E45" s="18">
        <v>933.08578463685137</v>
      </c>
      <c r="F45" s="18">
        <v>1201</v>
      </c>
      <c r="G45" s="18">
        <v>1004.94</v>
      </c>
      <c r="H45" s="18">
        <v>1335.6662624309661</v>
      </c>
      <c r="I45" s="13">
        <v>971.24939242453331</v>
      </c>
      <c r="J45" s="13">
        <v>1096</v>
      </c>
      <c r="K45" s="33">
        <v>1285</v>
      </c>
      <c r="L45" s="33">
        <v>1358</v>
      </c>
      <c r="M45" s="33">
        <v>1314.9946442234111</v>
      </c>
      <c r="N45" s="33">
        <v>1378.5480829666897</v>
      </c>
      <c r="O45" s="33">
        <v>1243.9555178277053</v>
      </c>
      <c r="P45" s="33">
        <v>1414.5753424657535</v>
      </c>
      <c r="Q45" s="33">
        <v>1638.1511457825445</v>
      </c>
      <c r="R45" s="33">
        <v>1376.3452982810932</v>
      </c>
      <c r="S45" s="33">
        <v>1474.2134331966845</v>
      </c>
      <c r="U45" s="68"/>
      <c r="V45" s="68"/>
      <c r="W45" s="68"/>
      <c r="X45" s="67"/>
      <c r="Y45" s="73"/>
      <c r="Z45" s="69"/>
    </row>
    <row r="46" spans="2:26" x14ac:dyDescent="0.2">
      <c r="B46" s="22"/>
      <c r="C46" s="11" t="s">
        <v>3</v>
      </c>
      <c r="D46" s="17">
        <v>3667</v>
      </c>
      <c r="E46" s="12">
        <v>3809.4853953645356</v>
      </c>
      <c r="F46" s="12">
        <v>3784</v>
      </c>
      <c r="G46" s="12">
        <v>3823.41</v>
      </c>
      <c r="H46" s="12">
        <v>3426.5026593652174</v>
      </c>
      <c r="I46" s="12">
        <v>3840.7506075754668</v>
      </c>
      <c r="J46" s="12">
        <v>4020</v>
      </c>
      <c r="K46" s="12">
        <v>2994</v>
      </c>
      <c r="L46" s="12">
        <v>4972</v>
      </c>
      <c r="M46" s="12">
        <v>4872.0585683297295</v>
      </c>
      <c r="N46" s="12">
        <f>198+3193.14955752212</f>
        <v>3391.1495575221202</v>
      </c>
      <c r="O46" s="12">
        <v>4650.3894047403001</v>
      </c>
      <c r="P46" s="12">
        <v>6601.9443648852994</v>
      </c>
      <c r="Q46" s="12">
        <v>6552.5821354338877</v>
      </c>
      <c r="R46" s="12">
        <v>7114.4891240543857</v>
      </c>
      <c r="S46" s="12">
        <v>8004.0496177467867</v>
      </c>
      <c r="U46" s="68"/>
      <c r="V46" s="68"/>
      <c r="W46" s="68"/>
      <c r="X46" s="67"/>
      <c r="Y46" s="73"/>
      <c r="Z46" s="69"/>
    </row>
    <row r="47" spans="2:26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U47" s="68"/>
      <c r="V47" s="68"/>
      <c r="W47" s="68"/>
      <c r="X47" s="67"/>
      <c r="Y47" s="73"/>
      <c r="Z47" s="69"/>
    </row>
    <row r="48" spans="2:26" x14ac:dyDescent="0.2">
      <c r="B48" s="22"/>
      <c r="C48" s="23" t="s">
        <v>13</v>
      </c>
      <c r="D48" s="24">
        <v>0</v>
      </c>
      <c r="E48" s="24">
        <v>0</v>
      </c>
      <c r="F48" s="24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/>
      <c r="N48" s="18"/>
      <c r="O48" s="18">
        <v>11.187887138072419</v>
      </c>
      <c r="P48" s="18">
        <v>89.399011397730703</v>
      </c>
      <c r="Q48" s="18">
        <v>43.774994176379401</v>
      </c>
      <c r="R48" s="18">
        <v>0</v>
      </c>
      <c r="S48" s="18">
        <v>53.517930396567998</v>
      </c>
      <c r="T48" s="22"/>
      <c r="U48" s="68"/>
      <c r="V48" s="68"/>
      <c r="W48" s="68"/>
      <c r="X48" s="67"/>
      <c r="Y48" s="73"/>
    </row>
    <row r="49" spans="2:25" x14ac:dyDescent="0.2">
      <c r="B49" s="22"/>
      <c r="C49" s="11" t="s">
        <v>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/>
      <c r="N49" s="18"/>
      <c r="O49" s="18">
        <v>8.13639550635164</v>
      </c>
      <c r="P49" s="18">
        <v>17.682191780821899</v>
      </c>
      <c r="Q49" s="18">
        <v>19.048269137006301</v>
      </c>
      <c r="R49" s="18">
        <v>0</v>
      </c>
      <c r="S49" s="18">
        <v>53.517930396567998</v>
      </c>
      <c r="T49" s="22"/>
      <c r="U49" s="68"/>
      <c r="V49" s="68"/>
      <c r="W49" s="68"/>
      <c r="X49" s="67"/>
      <c r="Y49" s="73"/>
    </row>
    <row r="50" spans="2:25" x14ac:dyDescent="0.2">
      <c r="B50" s="22"/>
      <c r="C50" s="11" t="s">
        <v>3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/>
      <c r="N50" s="18"/>
      <c r="O50" s="18">
        <v>3.0514916317207801</v>
      </c>
      <c r="P50" s="18">
        <v>71.716819616908793</v>
      </c>
      <c r="Q50" s="18">
        <v>24.7267250393731</v>
      </c>
      <c r="R50" s="18">
        <v>0</v>
      </c>
      <c r="S50" s="18">
        <v>0</v>
      </c>
      <c r="T50" s="22"/>
      <c r="U50" s="68"/>
      <c r="V50" s="68"/>
      <c r="W50" s="68"/>
      <c r="X50" s="67"/>
      <c r="Y50" s="73"/>
    </row>
    <row r="51" spans="2:25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2:25" x14ac:dyDescent="0.2">
      <c r="B52" s="5"/>
      <c r="C52" s="9" t="s">
        <v>14</v>
      </c>
      <c r="D52" s="20">
        <f t="shared" ref="D52" si="9">(D54+D53)</f>
        <v>63</v>
      </c>
      <c r="E52" s="20">
        <v>234.60129201603422</v>
      </c>
      <c r="F52" s="20">
        <v>270</v>
      </c>
      <c r="G52" s="20">
        <v>20.190000000000001</v>
      </c>
      <c r="H52" s="20">
        <v>379.89540987151412</v>
      </c>
      <c r="I52" s="10">
        <v>164</v>
      </c>
      <c r="J52" s="10">
        <v>287</v>
      </c>
      <c r="K52" s="10">
        <v>118</v>
      </c>
      <c r="L52" s="10">
        <v>103</v>
      </c>
      <c r="M52" s="10">
        <v>448.95639780457958</v>
      </c>
      <c r="N52" s="10">
        <v>336.69309334030481</v>
      </c>
      <c r="O52" s="10">
        <v>549.26147091155747</v>
      </c>
      <c r="P52" s="10">
        <v>291.12018200794239</v>
      </c>
      <c r="Q52" s="10">
        <v>293.05514600001624</v>
      </c>
      <c r="R52" s="10">
        <v>723.13415215330701</v>
      </c>
      <c r="S52" s="10">
        <v>696.85175357455375</v>
      </c>
    </row>
    <row r="53" spans="2:25" x14ac:dyDescent="0.2">
      <c r="B53" s="5"/>
      <c r="C53" s="11" t="s">
        <v>2</v>
      </c>
      <c r="D53" s="17">
        <v>32</v>
      </c>
      <c r="E53" s="18">
        <v>121.2714380895472</v>
      </c>
      <c r="F53" s="18">
        <v>46</v>
      </c>
      <c r="G53" s="18">
        <v>20.190000000000001</v>
      </c>
      <c r="H53" s="18">
        <v>133.53327689594789</v>
      </c>
      <c r="I53" s="13">
        <v>105.21299460207389</v>
      </c>
      <c r="J53" s="13">
        <v>192</v>
      </c>
      <c r="K53" s="33" t="s">
        <v>15</v>
      </c>
      <c r="L53" s="33" t="s">
        <v>15</v>
      </c>
      <c r="M53" s="33">
        <v>343.04208110175972</v>
      </c>
      <c r="N53" s="33">
        <v>237.68070395977395</v>
      </c>
      <c r="O53" s="33">
        <v>295.98607843233913</v>
      </c>
      <c r="P53" s="33">
        <v>159.1397260273971</v>
      </c>
      <c r="Q53" s="33">
        <v>95.241345685031504</v>
      </c>
      <c r="R53" s="33">
        <v>225.96713852376178</v>
      </c>
      <c r="S53" s="33">
        <v>308.63950290687478</v>
      </c>
    </row>
    <row r="54" spans="2:25" x14ac:dyDescent="0.2">
      <c r="B54" s="5"/>
      <c r="C54" s="11" t="s">
        <v>3</v>
      </c>
      <c r="D54" s="17">
        <v>31</v>
      </c>
      <c r="E54" s="12">
        <v>113.329853926487</v>
      </c>
      <c r="F54" s="12">
        <v>224</v>
      </c>
      <c r="G54" s="12">
        <v>0</v>
      </c>
      <c r="H54" s="12">
        <v>246.36213297556628</v>
      </c>
      <c r="I54" s="12">
        <v>58.787005397926109</v>
      </c>
      <c r="J54" s="12">
        <v>95</v>
      </c>
      <c r="K54" s="12">
        <v>95</v>
      </c>
      <c r="L54" s="12">
        <v>54</v>
      </c>
      <c r="M54" s="12">
        <v>105.9143167028199</v>
      </c>
      <c r="N54" s="12">
        <f>74.2592920353981+25</f>
        <v>99.259292035398104</v>
      </c>
      <c r="O54" s="12">
        <v>253.27539247921837</v>
      </c>
      <c r="P54" s="12">
        <v>131.98045598054517</v>
      </c>
      <c r="Q54" s="12">
        <v>197.81380031498477</v>
      </c>
      <c r="R54" s="12">
        <v>497.16701362954541</v>
      </c>
      <c r="S54" s="12">
        <v>388.21225066767914</v>
      </c>
    </row>
    <row r="55" spans="2:25" ht="12" customHeight="1" x14ac:dyDescent="0.2">
      <c r="B55" s="5"/>
      <c r="C55" s="25"/>
      <c r="D55" s="25"/>
      <c r="E55" s="25"/>
      <c r="F55" s="25"/>
      <c r="G55" s="25"/>
      <c r="H55" s="25"/>
      <c r="I55" s="25"/>
      <c r="J55" s="25"/>
      <c r="K55" s="25"/>
      <c r="L55" s="35"/>
      <c r="M55" s="35"/>
      <c r="N55" s="35"/>
      <c r="O55" s="35"/>
      <c r="P55" s="35"/>
      <c r="Q55" s="35"/>
      <c r="R55" s="35"/>
      <c r="S55" s="35"/>
    </row>
    <row r="56" spans="2:25" ht="12" customHeight="1" x14ac:dyDescent="0.2">
      <c r="B56" s="5"/>
      <c r="C56" s="5"/>
      <c r="D56" s="5"/>
      <c r="E56" s="5"/>
      <c r="F56" s="5"/>
    </row>
    <row r="57" spans="2:25" ht="14.25" x14ac:dyDescent="0.2">
      <c r="B57" s="26"/>
      <c r="C57" s="5" t="s">
        <v>36</v>
      </c>
      <c r="D57" s="27"/>
      <c r="E57" s="28"/>
      <c r="F57" s="29"/>
      <c r="G57" s="29"/>
      <c r="H57" s="30"/>
      <c r="I57" s="30"/>
      <c r="J57" s="30"/>
    </row>
    <row r="58" spans="2:25" ht="14.25" x14ac:dyDescent="0.2">
      <c r="B58" s="26"/>
      <c r="D58" s="5"/>
    </row>
    <row r="59" spans="2:25" x14ac:dyDescent="0.2">
      <c r="B59" s="31"/>
      <c r="C59" s="31"/>
      <c r="D59" s="31"/>
      <c r="E59" s="32"/>
    </row>
  </sheetData>
  <mergeCells count="1">
    <mergeCell ref="C7:S7"/>
  </mergeCells>
  <pageMargins left="0.7" right="0.7" top="0.75" bottom="0.75" header="0.3" footer="0.3"/>
  <pageSetup scale="63" orientation="portrait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352425</xdr:colOff>
                <xdr:row>3</xdr:row>
                <xdr:rowOff>114300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6"/>
  <sheetViews>
    <sheetView topLeftCell="C1" workbookViewId="0">
      <selection activeCell="G38" sqref="G38"/>
    </sheetView>
  </sheetViews>
  <sheetFormatPr defaultRowHeight="12.75" x14ac:dyDescent="0.2"/>
  <cols>
    <col min="1" max="1" width="9.140625" style="36"/>
    <col min="2" max="2" width="61.42578125" style="36" bestFit="1" customWidth="1"/>
    <col min="3" max="16384" width="9.140625" style="36"/>
  </cols>
  <sheetData>
    <row r="2" spans="2:10" ht="15" x14ac:dyDescent="0.25">
      <c r="B2" s="63" t="s">
        <v>16</v>
      </c>
      <c r="C2" s="65" t="s">
        <v>17</v>
      </c>
      <c r="D2" s="66"/>
      <c r="E2" s="65" t="s">
        <v>31</v>
      </c>
      <c r="F2" s="66"/>
      <c r="G2" s="65" t="s">
        <v>32</v>
      </c>
      <c r="H2" s="66"/>
      <c r="I2" s="65" t="s">
        <v>33</v>
      </c>
      <c r="J2" s="66"/>
    </row>
    <row r="3" spans="2:10" ht="15" x14ac:dyDescent="0.25">
      <c r="B3" s="64"/>
      <c r="C3" s="37" t="s">
        <v>18</v>
      </c>
      <c r="D3" s="38" t="s">
        <v>19</v>
      </c>
      <c r="E3" s="37" t="s">
        <v>18</v>
      </c>
      <c r="F3" s="38" t="s">
        <v>19</v>
      </c>
      <c r="G3" s="37" t="s">
        <v>18</v>
      </c>
      <c r="H3" s="38" t="s">
        <v>19</v>
      </c>
      <c r="I3" s="37" t="s">
        <v>18</v>
      </c>
      <c r="J3" s="38" t="s">
        <v>19</v>
      </c>
    </row>
    <row r="4" spans="2:10" ht="15" x14ac:dyDescent="0.25">
      <c r="B4" s="39"/>
      <c r="C4" s="40"/>
      <c r="D4" s="39"/>
      <c r="E4" s="40"/>
      <c r="F4" s="39"/>
      <c r="G4" s="40"/>
      <c r="H4" s="39"/>
      <c r="I4" s="40"/>
      <c r="J4" s="39"/>
    </row>
    <row r="5" spans="2:10" ht="15" x14ac:dyDescent="0.25">
      <c r="B5" s="41" t="s">
        <v>17</v>
      </c>
      <c r="C5" s="42">
        <v>56354.598275565724</v>
      </c>
      <c r="D5" s="43">
        <v>100</v>
      </c>
      <c r="E5" s="42">
        <v>21094.854794520455</v>
      </c>
      <c r="F5" s="43">
        <v>100</v>
      </c>
      <c r="G5" s="42">
        <v>3957.3121212121109</v>
      </c>
      <c r="H5" s="43">
        <v>100</v>
      </c>
      <c r="I5" s="42">
        <v>31302.431359836261</v>
      </c>
      <c r="J5" s="43">
        <v>100</v>
      </c>
    </row>
    <row r="6" spans="2:10" x14ac:dyDescent="0.2">
      <c r="B6" s="44" t="s">
        <v>20</v>
      </c>
      <c r="C6" s="45">
        <v>5667.7727610823777</v>
      </c>
      <c r="D6" s="46">
        <v>10.057338592616347</v>
      </c>
      <c r="E6" s="45">
        <v>3341.9342465753507</v>
      </c>
      <c r="F6" s="46">
        <v>15.842414082145959</v>
      </c>
      <c r="G6" s="45">
        <v>703.07575757575842</v>
      </c>
      <c r="H6" s="46">
        <v>17.766497461929003</v>
      </c>
      <c r="I6" s="45">
        <v>1622.7627569312647</v>
      </c>
      <c r="J6" s="46">
        <v>5.1841428490868298</v>
      </c>
    </row>
    <row r="7" spans="2:10" x14ac:dyDescent="0.2">
      <c r="B7" s="44" t="s">
        <v>21</v>
      </c>
      <c r="C7" s="45">
        <v>10575.967825005126</v>
      </c>
      <c r="D7" s="46">
        <v>18.766823202767224</v>
      </c>
      <c r="E7" s="45">
        <v>3907.7643835616545</v>
      </c>
      <c r="F7" s="46">
        <v>18.524727577535756</v>
      </c>
      <c r="G7" s="45">
        <v>1104.8333333333344</v>
      </c>
      <c r="H7" s="46">
        <v>27.918781725888426</v>
      </c>
      <c r="I7" s="45">
        <v>5563.3701081101499</v>
      </c>
      <c r="J7" s="46">
        <v>17.772964803138063</v>
      </c>
    </row>
    <row r="8" spans="2:10" x14ac:dyDescent="0.2">
      <c r="B8" s="44" t="s">
        <v>22</v>
      </c>
      <c r="C8" s="45">
        <v>7121.4872982030292</v>
      </c>
      <c r="D8" s="46">
        <v>12.63692319015389</v>
      </c>
      <c r="E8" s="45">
        <v>3713.2602739726126</v>
      </c>
      <c r="F8" s="46">
        <v>17.602682313495514</v>
      </c>
      <c r="G8" s="45">
        <v>562.46060606060666</v>
      </c>
      <c r="H8" s="46">
        <v>14.213197969543199</v>
      </c>
      <c r="I8" s="45">
        <v>2845.7664181698024</v>
      </c>
      <c r="J8" s="46">
        <v>9.0911992920178335</v>
      </c>
    </row>
    <row r="9" spans="2:10" x14ac:dyDescent="0.2">
      <c r="B9" s="44" t="s">
        <v>23</v>
      </c>
      <c r="C9" s="45">
        <v>3313.7663824546435</v>
      </c>
      <c r="D9" s="46">
        <v>5.8802058462928111</v>
      </c>
      <c r="E9" s="45">
        <v>2316.367123287675</v>
      </c>
      <c r="F9" s="46">
        <v>10.980720871751952</v>
      </c>
      <c r="G9" s="45">
        <v>140.61515151515158</v>
      </c>
      <c r="H9" s="46">
        <v>3.5532994923857979</v>
      </c>
      <c r="I9" s="45">
        <v>856.78410765181422</v>
      </c>
      <c r="J9" s="46">
        <v>2.7371168002979562</v>
      </c>
    </row>
    <row r="10" spans="2:10" x14ac:dyDescent="0.2">
      <c r="B10" s="44" t="s">
        <v>24</v>
      </c>
      <c r="C10" s="45">
        <v>9576.0975870956681</v>
      </c>
      <c r="D10" s="46">
        <v>16.992575371170165</v>
      </c>
      <c r="E10" s="45">
        <v>2705.3753424657589</v>
      </c>
      <c r="F10" s="46">
        <v>12.824811399832438</v>
      </c>
      <c r="G10" s="45">
        <v>502.1969696969702</v>
      </c>
      <c r="H10" s="46">
        <v>12.690355329949284</v>
      </c>
      <c r="I10" s="45">
        <v>6368.5252749329366</v>
      </c>
      <c r="J10" s="46">
        <v>20.3451457227834</v>
      </c>
    </row>
    <row r="11" spans="2:10" x14ac:dyDescent="0.2">
      <c r="B11" s="44" t="s">
        <v>25</v>
      </c>
      <c r="C11" s="45">
        <v>668.8041063867438</v>
      </c>
      <c r="D11" s="46">
        <v>1.1867782343445867</v>
      </c>
      <c r="E11" s="45">
        <v>229.86849315068474</v>
      </c>
      <c r="F11" s="46">
        <v>1.0896898575020995</v>
      </c>
      <c r="G11" s="45">
        <v>40.175757575757601</v>
      </c>
      <c r="H11" s="46">
        <v>1.0152284263959424</v>
      </c>
      <c r="I11" s="45">
        <v>398.7598556603017</v>
      </c>
      <c r="J11" s="46">
        <v>1.2738941939569117</v>
      </c>
    </row>
    <row r="12" spans="2:10" x14ac:dyDescent="0.2">
      <c r="B12" s="44" t="s">
        <v>26</v>
      </c>
      <c r="C12" s="45">
        <v>9288.376738357807</v>
      </c>
      <c r="D12" s="46">
        <v>16.482021028592921</v>
      </c>
      <c r="E12" s="45">
        <v>2493.1890410958949</v>
      </c>
      <c r="F12" s="46">
        <v>11.818943839061264</v>
      </c>
      <c r="G12" s="45">
        <v>522.28484848484902</v>
      </c>
      <c r="H12" s="46">
        <v>13.197969543147256</v>
      </c>
      <c r="I12" s="45">
        <v>6272.9028487770584</v>
      </c>
      <c r="J12" s="46">
        <v>20.039666493209655</v>
      </c>
    </row>
    <row r="13" spans="2:10" x14ac:dyDescent="0.2">
      <c r="B13" s="44" t="s">
        <v>27</v>
      </c>
      <c r="C13" s="45">
        <v>1745.2866762260142</v>
      </c>
      <c r="D13" s="46">
        <v>3.0969729704962461</v>
      </c>
      <c r="E13" s="45">
        <v>795.698630136985</v>
      </c>
      <c r="F13" s="46">
        <v>3.7720033528918795</v>
      </c>
      <c r="G13" s="45">
        <v>100.43939393939399</v>
      </c>
      <c r="H13" s="46">
        <v>2.5380710659898558</v>
      </c>
      <c r="I13" s="45">
        <v>849.14865214963277</v>
      </c>
      <c r="J13" s="46">
        <v>2.7127242685664483</v>
      </c>
    </row>
    <row r="14" spans="2:10" x14ac:dyDescent="0.2">
      <c r="B14" s="44" t="s">
        <v>28</v>
      </c>
      <c r="C14" s="45">
        <v>8016.5197073510626</v>
      </c>
      <c r="D14" s="46">
        <v>14.225138591444582</v>
      </c>
      <c r="E14" s="45">
        <v>1414.5753424657535</v>
      </c>
      <c r="F14" s="46">
        <v>6.7057837384744641</v>
      </c>
      <c r="G14" s="45">
        <v>241.05454545454555</v>
      </c>
      <c r="H14" s="46">
        <v>6.0913705583756528</v>
      </c>
      <c r="I14" s="45">
        <v>6360.889819430754</v>
      </c>
      <c r="J14" s="46">
        <v>20.320753191051889</v>
      </c>
    </row>
    <row r="15" spans="2:10" x14ac:dyDescent="0.2">
      <c r="B15" s="44" t="s">
        <v>29</v>
      </c>
      <c r="C15" s="45">
        <v>89.399011397730703</v>
      </c>
      <c r="D15" s="46">
        <v>0.15863658713452741</v>
      </c>
      <c r="E15" s="45">
        <v>17.682191780821899</v>
      </c>
      <c r="F15" s="46">
        <v>8.3822296730930709E-2</v>
      </c>
      <c r="G15" s="45">
        <v>0</v>
      </c>
      <c r="H15" s="46">
        <v>0</v>
      </c>
      <c r="I15" s="45">
        <v>71.716819616908793</v>
      </c>
      <c r="J15" s="46">
        <v>0.2291094221803093</v>
      </c>
    </row>
    <row r="16" spans="2:10" x14ac:dyDescent="0.2">
      <c r="B16" s="44" t="s">
        <v>14</v>
      </c>
      <c r="C16" s="45">
        <v>291.12018200794239</v>
      </c>
      <c r="D16" s="46">
        <v>0.51658638499099463</v>
      </c>
      <c r="E16" s="45">
        <v>159.1397260273971</v>
      </c>
      <c r="F16" s="46">
        <v>0.75440067057837645</v>
      </c>
      <c r="G16" s="45">
        <v>40.175757575757601</v>
      </c>
      <c r="H16" s="46">
        <v>1.0152284263959424</v>
      </c>
      <c r="I16" s="59">
        <v>91.804698404787587</v>
      </c>
      <c r="J16" s="60">
        <v>0.29328296370799167</v>
      </c>
    </row>
    <row r="17" spans="2:10" x14ac:dyDescent="0.2">
      <c r="B17" s="47"/>
      <c r="C17" s="48"/>
      <c r="D17" s="47"/>
      <c r="E17" s="48"/>
      <c r="F17" s="47"/>
      <c r="G17" s="48"/>
      <c r="H17" s="47"/>
      <c r="I17" s="48"/>
      <c r="J17" s="47"/>
    </row>
    <row r="18" spans="2:10" x14ac:dyDescent="0.2">
      <c r="B18" s="49"/>
      <c r="C18" s="49"/>
      <c r="D18" s="49"/>
      <c r="E18" s="49"/>
      <c r="F18" s="49"/>
      <c r="G18" s="49"/>
      <c r="H18" s="49"/>
      <c r="I18" s="49"/>
      <c r="J18" s="49"/>
    </row>
    <row r="20" spans="2:10" x14ac:dyDescent="0.2">
      <c r="B20" s="49" t="s">
        <v>17</v>
      </c>
      <c r="C20" s="50">
        <f>C5</f>
        <v>56354.598275565724</v>
      </c>
      <c r="D20" s="51"/>
    </row>
    <row r="21" spans="2:10" x14ac:dyDescent="0.2">
      <c r="B21" s="58" t="s">
        <v>34</v>
      </c>
      <c r="C21" s="53">
        <f>E5</f>
        <v>21094.854794520455</v>
      </c>
      <c r="D21" s="51"/>
    </row>
    <row r="22" spans="2:10" x14ac:dyDescent="0.2">
      <c r="B22" s="58" t="s">
        <v>35</v>
      </c>
      <c r="C22" s="53">
        <f>G5+I5</f>
        <v>35259.743481048368</v>
      </c>
      <c r="D22" s="51"/>
    </row>
    <row r="23" spans="2:10" x14ac:dyDescent="0.2">
      <c r="B23" s="54"/>
      <c r="C23" s="51"/>
      <c r="D23" s="50"/>
    </row>
    <row r="24" spans="2:10" x14ac:dyDescent="0.2">
      <c r="B24" s="54" t="s">
        <v>4</v>
      </c>
      <c r="C24" s="50">
        <f>C6</f>
        <v>5667.7727610823777</v>
      </c>
      <c r="D24" s="50"/>
    </row>
    <row r="25" spans="2:10" x14ac:dyDescent="0.2">
      <c r="B25" s="58" t="s">
        <v>34</v>
      </c>
      <c r="C25" s="51">
        <f>E6</f>
        <v>3341.9342465753507</v>
      </c>
      <c r="D25" s="51"/>
    </row>
    <row r="26" spans="2:10" x14ac:dyDescent="0.2">
      <c r="B26" s="58" t="s">
        <v>35</v>
      </c>
      <c r="C26" s="51">
        <f>G6+I6</f>
        <v>2325.8385145070233</v>
      </c>
      <c r="D26" s="51"/>
    </row>
    <row r="27" spans="2:10" x14ac:dyDescent="0.2">
      <c r="B27" s="54"/>
      <c r="C27" s="51"/>
      <c r="D27" s="50"/>
    </row>
    <row r="28" spans="2:10" x14ac:dyDescent="0.2">
      <c r="B28" s="55" t="s">
        <v>5</v>
      </c>
      <c r="C28" s="50">
        <f>C7+C8</f>
        <v>17697.455123208154</v>
      </c>
      <c r="D28" s="51"/>
    </row>
    <row r="29" spans="2:10" x14ac:dyDescent="0.2">
      <c r="B29" s="55" t="s">
        <v>6</v>
      </c>
      <c r="C29" s="50"/>
      <c r="D29" s="51"/>
    </row>
    <row r="30" spans="2:10" x14ac:dyDescent="0.2">
      <c r="B30" s="58" t="s">
        <v>34</v>
      </c>
      <c r="C30" s="51">
        <f>E7+E8</f>
        <v>7621.0246575342671</v>
      </c>
      <c r="D30" s="50"/>
    </row>
    <row r="31" spans="2:10" x14ac:dyDescent="0.2">
      <c r="B31" s="58" t="s">
        <v>35</v>
      </c>
      <c r="C31" s="51">
        <f>G7+G8+I7+I8</f>
        <v>10076.430465673893</v>
      </c>
      <c r="D31" s="51"/>
    </row>
    <row r="32" spans="2:10" x14ac:dyDescent="0.2">
      <c r="B32" s="52"/>
      <c r="C32" s="51"/>
      <c r="D32" s="56"/>
      <c r="E32" s="57"/>
    </row>
    <row r="33" spans="2:4" x14ac:dyDescent="0.2">
      <c r="B33" s="54" t="s">
        <v>7</v>
      </c>
      <c r="C33" s="50">
        <f>C9</f>
        <v>3313.7663824546435</v>
      </c>
      <c r="D33" s="50"/>
    </row>
    <row r="34" spans="2:4" x14ac:dyDescent="0.2">
      <c r="B34" s="58" t="s">
        <v>34</v>
      </c>
      <c r="C34" s="51">
        <f>E9</f>
        <v>2316.367123287675</v>
      </c>
      <c r="D34" s="51"/>
    </row>
    <row r="35" spans="2:4" x14ac:dyDescent="0.2">
      <c r="B35" s="58" t="s">
        <v>35</v>
      </c>
      <c r="C35" s="51">
        <f>G9+I9</f>
        <v>997.39925916696575</v>
      </c>
      <c r="D35" s="51"/>
    </row>
    <row r="36" spans="2:4" x14ac:dyDescent="0.2">
      <c r="B36" s="54"/>
      <c r="C36" s="51"/>
      <c r="D36" s="50"/>
    </row>
    <row r="37" spans="2:4" x14ac:dyDescent="0.2">
      <c r="B37" s="55" t="s">
        <v>8</v>
      </c>
      <c r="C37" s="50">
        <f>C10</f>
        <v>9576.0975870956681</v>
      </c>
      <c r="D37" s="51"/>
    </row>
    <row r="38" spans="2:4" x14ac:dyDescent="0.2">
      <c r="B38" s="58" t="s">
        <v>34</v>
      </c>
      <c r="C38" s="51">
        <f>E10</f>
        <v>2705.3753424657589</v>
      </c>
      <c r="D38" s="51"/>
    </row>
    <row r="39" spans="2:4" x14ac:dyDescent="0.2">
      <c r="B39" s="58" t="s">
        <v>35</v>
      </c>
      <c r="C39" s="51">
        <f>G10+I10</f>
        <v>6870.7222446299065</v>
      </c>
      <c r="D39" s="50"/>
    </row>
    <row r="40" spans="2:4" x14ac:dyDescent="0.2">
      <c r="B40" s="52"/>
      <c r="C40" s="51"/>
      <c r="D40" s="51"/>
    </row>
    <row r="41" spans="2:4" x14ac:dyDescent="0.2">
      <c r="B41" s="55" t="s">
        <v>9</v>
      </c>
      <c r="C41" s="50">
        <f>C11</f>
        <v>668.8041063867438</v>
      </c>
      <c r="D41" s="51"/>
    </row>
    <row r="42" spans="2:4" x14ac:dyDescent="0.2">
      <c r="B42" s="58" t="s">
        <v>34</v>
      </c>
      <c r="C42" s="51">
        <f>E11</f>
        <v>229.86849315068474</v>
      </c>
      <c r="D42" s="50"/>
    </row>
    <row r="43" spans="2:4" x14ac:dyDescent="0.2">
      <c r="B43" s="58" t="s">
        <v>35</v>
      </c>
      <c r="C43" s="51">
        <f>G11+I11</f>
        <v>438.93561323605928</v>
      </c>
      <c r="D43" s="51"/>
    </row>
    <row r="44" spans="2:4" x14ac:dyDescent="0.2">
      <c r="B44" s="52"/>
      <c r="C44" s="51"/>
      <c r="D44" s="51"/>
    </row>
    <row r="45" spans="2:4" x14ac:dyDescent="0.2">
      <c r="B45" s="54" t="s">
        <v>10</v>
      </c>
      <c r="C45" s="50">
        <f>C12</f>
        <v>9288.376738357807</v>
      </c>
      <c r="D45" s="50"/>
    </row>
    <row r="46" spans="2:4" x14ac:dyDescent="0.2">
      <c r="B46" s="58" t="s">
        <v>34</v>
      </c>
      <c r="C46" s="51">
        <f>E12</f>
        <v>2493.1890410958949</v>
      </c>
      <c r="D46" s="51"/>
    </row>
    <row r="47" spans="2:4" x14ac:dyDescent="0.2">
      <c r="B47" s="58" t="s">
        <v>35</v>
      </c>
      <c r="C47" s="51">
        <f>G12+I12</f>
        <v>6795.1876972619075</v>
      </c>
      <c r="D47" s="51"/>
    </row>
    <row r="48" spans="2:4" x14ac:dyDescent="0.2">
      <c r="B48" s="54"/>
      <c r="C48" s="51"/>
      <c r="D48" s="50"/>
    </row>
    <row r="49" spans="2:4" x14ac:dyDescent="0.2">
      <c r="B49" s="55" t="s">
        <v>11</v>
      </c>
      <c r="C49" s="50">
        <f>C13</f>
        <v>1745.2866762260142</v>
      </c>
      <c r="D49" s="51"/>
    </row>
    <row r="50" spans="2:4" x14ac:dyDescent="0.2">
      <c r="B50" s="58" t="s">
        <v>34</v>
      </c>
      <c r="C50" s="51">
        <f>E13</f>
        <v>795.698630136985</v>
      </c>
      <c r="D50" s="51"/>
    </row>
    <row r="51" spans="2:4" x14ac:dyDescent="0.2">
      <c r="B51" s="58" t="s">
        <v>35</v>
      </c>
      <c r="C51" s="51">
        <f>G13+I13</f>
        <v>949.58804608902676</v>
      </c>
      <c r="D51" s="50"/>
    </row>
    <row r="52" spans="2:4" x14ac:dyDescent="0.2">
      <c r="B52" s="52"/>
      <c r="C52" s="51"/>
      <c r="D52" s="51"/>
    </row>
    <row r="53" spans="2:4" x14ac:dyDescent="0.2">
      <c r="B53" s="54" t="s">
        <v>12</v>
      </c>
      <c r="C53" s="50">
        <f>C14</f>
        <v>8016.5197073510626</v>
      </c>
      <c r="D53" s="51"/>
    </row>
    <row r="54" spans="2:4" x14ac:dyDescent="0.2">
      <c r="B54" s="58" t="s">
        <v>34</v>
      </c>
      <c r="C54" s="51">
        <f>E14</f>
        <v>1414.5753424657535</v>
      </c>
    </row>
    <row r="55" spans="2:4" x14ac:dyDescent="0.2">
      <c r="B55" s="58" t="s">
        <v>35</v>
      </c>
      <c r="C55" s="51">
        <f>G14+I14</f>
        <v>6601.9443648852994</v>
      </c>
    </row>
    <row r="56" spans="2:4" x14ac:dyDescent="0.2">
      <c r="B56" s="54"/>
      <c r="C56" s="51"/>
    </row>
    <row r="57" spans="2:4" x14ac:dyDescent="0.2">
      <c r="B57" s="54" t="s">
        <v>13</v>
      </c>
      <c r="C57" s="50">
        <f>C15</f>
        <v>89.399011397730703</v>
      </c>
    </row>
    <row r="58" spans="2:4" x14ac:dyDescent="0.2">
      <c r="B58" s="58" t="s">
        <v>34</v>
      </c>
      <c r="C58" s="51">
        <f>E15</f>
        <v>17.682191780821899</v>
      </c>
    </row>
    <row r="59" spans="2:4" x14ac:dyDescent="0.2">
      <c r="B59" s="58" t="s">
        <v>35</v>
      </c>
      <c r="C59" s="51">
        <f>G15+I15</f>
        <v>71.716819616908793</v>
      </c>
    </row>
    <row r="60" spans="2:4" x14ac:dyDescent="0.2">
      <c r="B60" s="54"/>
      <c r="C60" s="51"/>
    </row>
    <row r="61" spans="2:4" x14ac:dyDescent="0.2">
      <c r="B61" s="54" t="s">
        <v>14</v>
      </c>
      <c r="C61" s="50">
        <f>C16</f>
        <v>291.12018200794239</v>
      </c>
    </row>
    <row r="62" spans="2:4" x14ac:dyDescent="0.2">
      <c r="B62" s="58" t="s">
        <v>34</v>
      </c>
      <c r="C62" s="51">
        <f>E16</f>
        <v>159.1397260273971</v>
      </c>
    </row>
    <row r="63" spans="2:4" x14ac:dyDescent="0.2">
      <c r="B63" s="58" t="s">
        <v>35</v>
      </c>
      <c r="C63" s="51">
        <f>G16+I16</f>
        <v>131.98045598054517</v>
      </c>
    </row>
    <row r="64" spans="2:4" x14ac:dyDescent="0.2">
      <c r="B64" s="54"/>
      <c r="C64" s="51"/>
    </row>
    <row r="66" spans="2:2" x14ac:dyDescent="0.2">
      <c r="B66" s="36" t="s">
        <v>30</v>
      </c>
    </row>
  </sheetData>
  <mergeCells count="5">
    <mergeCell ref="B2:B3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10.03b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2017-10-18T20:36:14Z</dcterms:created>
  <dcterms:modified xsi:type="dcterms:W3CDTF">2026-06-03T22:37:30Z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2026-06-03T22:36:47Z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55efa5b4-644b-484f-a197-4a5c1891e9a7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